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ITHAM\OneDrive - Assistance Coordination Unit\Important Files\الحسابات التصميمية\الحسابات التصميمة_V7\"/>
    </mc:Choice>
  </mc:AlternateContent>
  <xr:revisionPtr revIDLastSave="0" documentId="8_{2A5855C3-6407-432B-A3CC-2E2996B2E3A0}" xr6:coauthVersionLast="44" xr6:coauthVersionMax="44" xr10:uidLastSave="{00000000-0000-0000-0000-000000000000}"/>
  <bookViews>
    <workbookView xWindow="-120" yWindow="-120" windowWidth="20730" windowHeight="11160" xr2:uid="{53F581D6-163C-437B-BE3B-2C4498F18D92}"/>
  </bookViews>
  <sheets>
    <sheet name="حساب NPSHa" sheetId="1" r:id="rId1"/>
  </sheets>
  <definedNames>
    <definedName name="_Order1" hidden="1">255</definedName>
    <definedName name="_Order2" hidden="1">255</definedName>
    <definedName name="HEADDAYA3">#REF!,#REF!,#REF!,#REF!,#REF!,#REF!,#REF!,#REF!,#REF!,#REF!,#REF!,#REF!,#REF!</definedName>
    <definedName name="HEADDAYA4">#REF!,#REF!,#REF!,#REF!,#REF!,#REF!,#REF!,#REF!,#REF!,#REF!,#REF!,#REF!,#REF!,#REF!,#REF!,#REF!,#REF!</definedName>
    <definedName name="HEADWEEKA3">#REF!,#REF!,#REF!,#REF!,#REF!,#REF!,#REF!,#REF!,#REF!,#REF!,#REF!,#REF!</definedName>
    <definedName name="HEADWEEKA4">#REF!,#REF!,#REF!,#REF!,#REF!,#REF!,#REF!,#REF!,#REF!,#REF!,#REF!,#REF!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8" i="1" l="1"/>
  <c r="C49" i="1" s="1"/>
  <c r="C47" i="1"/>
  <c r="C46" i="1"/>
  <c r="C29" i="1"/>
  <c r="E23" i="1"/>
  <c r="E22" i="1"/>
  <c r="E21" i="1"/>
  <c r="E24" i="1" s="1"/>
  <c r="C44" i="1" s="1"/>
  <c r="E20" i="1"/>
  <c r="E19" i="1"/>
  <c r="E18" i="1"/>
  <c r="J17" i="1"/>
  <c r="J16" i="1"/>
  <c r="J15" i="1"/>
  <c r="J14" i="1"/>
  <c r="J13" i="1"/>
  <c r="J12" i="1"/>
  <c r="J11" i="1"/>
  <c r="J10" i="1"/>
  <c r="J9" i="1"/>
  <c r="C9" i="1"/>
  <c r="J8" i="1"/>
  <c r="J7" i="1"/>
  <c r="J6" i="1"/>
  <c r="J5" i="1"/>
  <c r="C52" i="1" l="1"/>
  <c r="C60" i="1"/>
  <c r="C31" i="1" s="1"/>
  <c r="C55" i="1" l="1"/>
  <c r="C54" i="1"/>
  <c r="C53" i="1"/>
  <c r="C56" i="1" l="1"/>
  <c r="C57" i="1"/>
  <c r="C28" i="1" s="1"/>
  <c r="C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3" authorId="0" shapeId="0" xr:uid="{27EAABFF-DD8C-4F87-B175-13027E01C53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تعطى قيمته من الشركة الصانعة للمضخة تبعاً لقيمة التدفق الخاص بالمضخة </t>
        </r>
      </text>
    </comment>
    <comment ref="B4" authorId="0" shapeId="0" xr:uid="{CC897067-D4C7-4CCF-A861-2E33E1D14716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يتم حسابه بناء على معلومات خط السحب للمضخة و تدفق المضخة
</t>
        </r>
      </text>
    </comment>
    <comment ref="B5" authorId="0" shapeId="0" xr:uid="{9895F1A2-D462-487F-9E7B-31E52033B0CE}">
      <text>
        <r>
          <rPr>
            <b/>
            <sz val="14"/>
            <color indexed="81"/>
            <rFont val="Tahoma"/>
            <family val="2"/>
          </rPr>
          <t>Author:</t>
        </r>
        <r>
          <rPr>
            <sz val="14"/>
            <color indexed="81"/>
            <rFont val="Tahoma"/>
            <family val="2"/>
          </rPr>
          <t xml:space="preserve">
قانون حساب 
NPSHa</t>
        </r>
      </text>
    </comment>
    <comment ref="C7" authorId="0" shapeId="0" xr:uid="{FD544D9B-7846-4E7B-ADD9-B5C4CAA9B016}">
      <text>
        <r>
          <rPr>
            <b/>
            <sz val="16"/>
            <color indexed="81"/>
            <rFont val="Tahoma"/>
            <family val="2"/>
          </rPr>
          <t xml:space="preserve">
إدخال يدوي</t>
        </r>
      </text>
    </comment>
    <comment ref="C8" authorId="0" shapeId="0" xr:uid="{9F842698-1410-4768-BB19-CFE44B82AA4C}">
      <text>
        <r>
          <rPr>
            <b/>
            <sz val="9"/>
            <color indexed="81"/>
            <rFont val="Tahoma"/>
            <family val="2"/>
          </rPr>
          <t>قم باحتيار درجة حرارة للمياه من القيم المتوفرة في الجدول رقم (1).</t>
        </r>
      </text>
    </comment>
    <comment ref="C9" authorId="0" shapeId="0" xr:uid="{263C9383-7B59-40BE-9925-D60C86168DC9}">
      <text>
        <r>
          <rPr>
            <b/>
            <sz val="10"/>
            <color indexed="81"/>
            <rFont val="Tahoma"/>
            <family val="2"/>
          </rPr>
          <t>Author:</t>
        </r>
        <r>
          <rPr>
            <sz val="10"/>
            <color indexed="81"/>
            <rFont val="Tahoma"/>
            <family val="2"/>
          </rPr>
          <t xml:space="preserve">
يتم حسابة أتوماتيكيا من الجدول رقم
(1)</t>
        </r>
      </text>
    </comment>
    <comment ref="C10" authorId="0" shapeId="0" xr:uid="{62CAF15D-8CB1-4EBF-A259-7A301439280F}">
      <text>
        <r>
          <rPr>
            <b/>
            <sz val="16"/>
            <color indexed="81"/>
            <rFont val="Tahoma"/>
            <family val="2"/>
          </rPr>
          <t>Author:</t>
        </r>
        <r>
          <rPr>
            <sz val="16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إدخال يدوي</t>
        </r>
        <r>
          <rPr>
            <sz val="12"/>
            <color indexed="81"/>
            <rFont val="Tahoma"/>
            <family val="2"/>
          </rPr>
          <t xml:space="preserve">
في حال كان مستوى المياه في خزان السحب أعلى من مستوى مدخل المضخة يتم إدخال فرق المنسوب بقيمة سالبة</t>
        </r>
        <r>
          <rPr>
            <sz val="16"/>
            <color indexed="81"/>
            <rFont val="Tahoma"/>
            <family val="2"/>
          </rPr>
          <t xml:space="preserve"> </t>
        </r>
      </text>
    </comment>
    <comment ref="C11" authorId="0" shapeId="0" xr:uid="{D1ED1860-9A3F-4FCB-A968-255BCCEED154}">
      <text>
        <r>
          <rPr>
            <b/>
            <sz val="16"/>
            <color indexed="81"/>
            <rFont val="Tahoma"/>
            <family val="2"/>
          </rPr>
          <t>Author:</t>
        </r>
        <r>
          <rPr>
            <sz val="16"/>
            <color indexed="81"/>
            <rFont val="Tahoma"/>
            <family val="2"/>
          </rPr>
          <t xml:space="preserve">
إدخال يدوي</t>
        </r>
      </text>
    </comment>
    <comment ref="C12" authorId="0" shapeId="0" xr:uid="{232355EE-4190-47F9-B310-F62620A75798}">
      <text>
        <r>
          <rPr>
            <b/>
            <sz val="14"/>
            <color indexed="81"/>
            <rFont val="Tahoma"/>
            <family val="2"/>
          </rPr>
          <t>Author:</t>
        </r>
        <r>
          <rPr>
            <sz val="14"/>
            <color indexed="81"/>
            <rFont val="Tahoma"/>
            <family val="2"/>
          </rPr>
          <t xml:space="preserve">
إدخال يدوي</t>
        </r>
      </text>
    </comment>
    <comment ref="C13" authorId="0" shapeId="0" xr:uid="{74AE2AEB-ABFA-4A32-BA22-7ADB78C5A643}">
      <text>
        <r>
          <rPr>
            <b/>
            <sz val="14"/>
            <color indexed="81"/>
            <rFont val="Tahoma"/>
            <family val="2"/>
          </rPr>
          <t>Author:</t>
        </r>
        <r>
          <rPr>
            <sz val="14"/>
            <color indexed="81"/>
            <rFont val="Tahoma"/>
            <family val="2"/>
          </rPr>
          <t xml:space="preserve">
إدخال يدوي</t>
        </r>
      </text>
    </comment>
    <comment ref="C14" authorId="0" shapeId="0" xr:uid="{855F7B28-E3E1-4A01-BBE3-6DA6C5371FC4}">
      <text>
        <r>
          <rPr>
            <b/>
            <sz val="14"/>
            <color indexed="81"/>
            <rFont val="Tahoma"/>
            <family val="2"/>
          </rPr>
          <t>Author:</t>
        </r>
        <r>
          <rPr>
            <sz val="14"/>
            <color indexed="81"/>
            <rFont val="Tahoma"/>
            <family val="2"/>
          </rPr>
          <t xml:space="preserve">
إدخال يدوي</t>
        </r>
      </text>
    </comment>
    <comment ref="C18" authorId="0" shapeId="0" xr:uid="{B8FD4E7A-536E-49AC-8396-039C5440806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يتم إدخال قيمة الطول المكافئ بالاعتماد على الجدول
(2)
أو توخذ من الشركة الصانعة للأكسسوار </t>
        </r>
      </text>
    </comment>
    <comment ref="C19" authorId="0" shapeId="0" xr:uid="{EF075F91-D987-44CC-92AB-8D76A2E2E1F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يتم إدخال قيمة الطول المكافئ بالاعتماد على الجدول
(2)
أو توخذ من الشركة الصانعة للأكسسوار </t>
        </r>
      </text>
    </comment>
    <comment ref="C20" authorId="0" shapeId="0" xr:uid="{6C04A712-DE6F-4305-8AB3-36FA7F32E9A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يتم إدخال قيمة الطول المكافئ بالاعتماد على الجدول
(2)
أو توخذ من الشركة الصانعة للأكسسوار </t>
        </r>
      </text>
    </comment>
    <comment ref="C21" authorId="0" shapeId="0" xr:uid="{E24BB134-CB2C-44D2-A1AA-5A6D6141F4D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يتم إدخال قيمة الطول المكافئ بالاعتماد على الجدول
(2)
أو توخذ من الشركة الصانعة للأكسسوار </t>
        </r>
      </text>
    </comment>
  </commentList>
</comments>
</file>

<file path=xl/sharedStrings.xml><?xml version="1.0" encoding="utf-8"?>
<sst xmlns="http://schemas.openxmlformats.org/spreadsheetml/2006/main" count="87" uniqueCount="79">
  <si>
    <r>
      <t xml:space="preserve">يجب أن تتحقق العلاقة التالية :    </t>
    </r>
    <r>
      <rPr>
        <b/>
        <sz val="20"/>
        <color rgb="FFFF0000"/>
        <rFont val="Calibri"/>
        <family val="2"/>
        <scheme val="minor"/>
      </rPr>
      <t>NPSHa &gt; NPSHr + 1m</t>
    </r>
  </si>
  <si>
    <t xml:space="preserve">الجدول رقم (1) : ضغط بخار الماء عند درجات الحرارة المختلفة </t>
  </si>
  <si>
    <t xml:space="preserve">NPSHr      قيمة ضغط السحب الأيجابي المطلق المطلوب عند مدخل المضخة   </t>
  </si>
  <si>
    <t>Temperature</t>
  </si>
  <si>
    <t>Vapor pressure
Water saturation pressure</t>
  </si>
  <si>
    <t xml:space="preserve">NPSHa      قيمة ضغط السحب الأيجابي المطلق المتوفر  عند مدخل المضخة   </t>
  </si>
  <si>
    <t>[°C]</t>
  </si>
  <si>
    <t>[kPa]</t>
  </si>
  <si>
    <t>[ m H2O ]</t>
  </si>
  <si>
    <t>[atm]</t>
  </si>
  <si>
    <t>[psi]</t>
  </si>
  <si>
    <r>
      <t xml:space="preserve">NPSHa = Atmospheric pressure [m] - Suction Elevation [m] - Friction loss [m] - </t>
    </r>
    <r>
      <rPr>
        <b/>
        <sz val="14"/>
        <color theme="3" tint="0.39997558519241921"/>
        <rFont val="Calibri"/>
        <family val="2"/>
        <scheme val="minor"/>
      </rPr>
      <t>Vapor pressure [m]</t>
    </r>
  </si>
  <si>
    <t>حساب قيمة NPSHa  ( ضغط السحب الأيجابي المطلق المتوفر عند مدخل المضخة )</t>
  </si>
  <si>
    <t>Altitude</t>
  </si>
  <si>
    <t>m</t>
  </si>
  <si>
    <t>ارتفاع موقع تركيب المضخة عن مستوى سطح البحر</t>
  </si>
  <si>
    <t>درجة حرارة المياه التصميمية</t>
  </si>
  <si>
    <t>Vapor pressure</t>
  </si>
  <si>
    <t>m H2O</t>
  </si>
  <si>
    <t>ضغط بخار الماء عند درجة حرارة المياه التصميمة</t>
  </si>
  <si>
    <t>Suction Elevation</t>
  </si>
  <si>
    <t>أرتفاع السحب
( فرق الارتفاع بين سطح الماء و مدخل المضخة)</t>
  </si>
  <si>
    <t>Length of suction pipe</t>
  </si>
  <si>
    <t>طول أنبوب السحب</t>
  </si>
  <si>
    <t>Inside diameter</t>
  </si>
  <si>
    <t>Inch</t>
  </si>
  <si>
    <t>قطر أنبوب السحب بالأنش</t>
  </si>
  <si>
    <t xml:space="preserve">C = Hazen-Williams roughness constant </t>
  </si>
  <si>
    <t>ثابت هايزن ويليامز  لأنبوب السحب</t>
  </si>
  <si>
    <t>Q ( VLOW -m³/hr )</t>
  </si>
  <si>
    <t>m³/hr</t>
  </si>
  <si>
    <t xml:space="preserve">التدفق الفعلي للمضخة / إدخال يدوي </t>
  </si>
  <si>
    <t xml:space="preserve">معلومات الأكسسوارات المركبة على خط السحب </t>
  </si>
  <si>
    <t>الأكسسوار المركب على خط السحب</t>
  </si>
  <si>
    <t>الطول المكافئ</t>
  </si>
  <si>
    <t xml:space="preserve">عدد القطع </t>
  </si>
  <si>
    <t>الطول المكافئ الكلي</t>
  </si>
  <si>
    <t xml:space="preserve">foot valve and strainer/ صمام سحب مع مصفاة </t>
  </si>
  <si>
    <t xml:space="preserve">كوع 90 درجة ذو نصف قطر أنحناء كبير </t>
  </si>
  <si>
    <t xml:space="preserve">الجدول رقم (2): الطول المكافئ بالمتر لكل أكسسوار مركب على خط السحب للمضخة </t>
  </si>
  <si>
    <t xml:space="preserve">كوع 90 درجة ذو نصف قطر أنحناء طبيعي </t>
  </si>
  <si>
    <t xml:space="preserve">كوع 90 درجة ذو نصف قطر أنحناء صغير </t>
  </si>
  <si>
    <t>أكسسوارات  أخر ى</t>
  </si>
  <si>
    <t>نتائج حساب قيمة NPSHa</t>
  </si>
  <si>
    <t>Friction loss</t>
  </si>
  <si>
    <t>ضياعات الاحتكاك في خط السحب</t>
  </si>
  <si>
    <t>Atmospheric pressure</t>
  </si>
  <si>
    <t>قيمة الضغط الجوي في مكان تركيب المضخة</t>
  </si>
  <si>
    <t>NPSHa</t>
  </si>
  <si>
    <t>أرتفاع السحب الأيجابي المطلق المتوفر عند مدخل المضخة</t>
  </si>
  <si>
    <t xml:space="preserve"> Velocity of water </t>
  </si>
  <si>
    <t>m/s</t>
  </si>
  <si>
    <t>سرعة المياه في خط السحب للمضخة</t>
  </si>
  <si>
    <t>يتم ادخال فقط الخلايا المحددة باللون البرتقالي أما باقي الخلايا فيتم حسابها آليا
تصميم : م هيثم بكور  - هدية للأخوة العاملين في مجال المياه و الإصحاح البيئي</t>
  </si>
  <si>
    <t>SI Units</t>
  </si>
  <si>
    <t>Specified Data</t>
  </si>
  <si>
    <t>l  = length of pipe (m)</t>
  </si>
  <si>
    <t xml:space="preserve">طول الأنبوب ( خط الضخ ) / إدخال يدوي </t>
  </si>
  <si>
    <t xml:space="preserve">c = Hazen-Williams roughness constant </t>
  </si>
  <si>
    <t xml:space="preserve">ثابت هايزن ويليامز ( يؤخذ من الجداول المجاورة ) / إدخال يدوي </t>
  </si>
  <si>
    <t>q = volume flow (m³/hr)</t>
  </si>
  <si>
    <t xml:space="preserve">تدفق المياه ضمن الأنبوب ( مترمكعب بالساعة ) / إدخال يدوي </t>
  </si>
  <si>
    <t>q = volume flow (liter/sec)</t>
  </si>
  <si>
    <t>dh = inside or hydraulic diameter (inches)</t>
  </si>
  <si>
    <t xml:space="preserve">القطر الداخلي للأنبوب ( أنش ) / إدخال يدوي </t>
  </si>
  <si>
    <t>dh = inside or hydraulic diameter (mm)</t>
  </si>
  <si>
    <t>Calculated Pressure Loss</t>
  </si>
  <si>
    <t>f = friction head loss in mm of water per 100 m of pipe (mm H20 per 100 m pipe)</t>
  </si>
  <si>
    <t>f = friction head loss in mm of water per 100 m of pipe (m H20 per 100 m pipe)</t>
  </si>
  <si>
    <t xml:space="preserve">ضياعات الاحتكاك : متر عمود ماء لكل 100 متر من الأنبوب </t>
  </si>
  <si>
    <t>f = friction head loss in kPa per 100 m of pipe (kPa per 100 m pipe)</t>
  </si>
  <si>
    <t>Head loss (mm H20)</t>
  </si>
  <si>
    <t>Head loss (kPa)</t>
  </si>
  <si>
    <t>Head loss (m H20)</t>
  </si>
  <si>
    <t xml:space="preserve">ضياعات الاحتكاك الكلية للخط : متر عمود ماء </t>
  </si>
  <si>
    <t>Calculated Flow Velocity</t>
  </si>
  <si>
    <t>v = flow velocity (m/s)</t>
  </si>
  <si>
    <t>سرعة المياه ضمن الأنبوب ( متر بالثانية )</t>
  </si>
  <si>
    <t>الطول المكافئ الكلي لكل الأكسسوارات على خط السحب  [m H2O]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</si>
</sst>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u/>
      <sz val="10"/>
      <color theme="1"/>
      <name val="Arial"/>
      <family val="2"/>
    </font>
    <font>
      <sz val="11"/>
      <name val="Arial"/>
      <family val="2"/>
    </font>
    <font>
      <u/>
      <sz val="10"/>
      <name val="Arial"/>
      <family val="2"/>
    </font>
    <font>
      <u/>
      <sz val="11"/>
      <name val="Arial"/>
      <family val="2"/>
    </font>
    <font>
      <sz val="1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indexed="81"/>
      <name val="Tahoma"/>
      <family val="2"/>
    </font>
    <font>
      <sz val="14"/>
      <color indexed="81"/>
      <name val="Tahoma"/>
      <family val="2"/>
    </font>
    <font>
      <b/>
      <sz val="16"/>
      <color indexed="81"/>
      <name val="Tahoma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6"/>
      <color indexed="81"/>
      <name val="Tahoma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8"/>
      <color theme="4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theme="1"/>
      </bottom>
      <diagonal/>
    </border>
    <border>
      <left style="double">
        <color theme="1"/>
      </left>
      <right style="thin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/>
      <top style="double">
        <color theme="1"/>
      </top>
      <bottom style="thin">
        <color theme="1"/>
      </bottom>
      <diagonal/>
    </border>
    <border>
      <left/>
      <right/>
      <top style="double">
        <color theme="1"/>
      </top>
      <bottom style="thin">
        <color theme="1"/>
      </bottom>
      <diagonal/>
    </border>
    <border>
      <left/>
      <right style="double">
        <color theme="1"/>
      </right>
      <top style="double">
        <color theme="1"/>
      </top>
      <bottom style="thin">
        <color theme="1"/>
      </bottom>
      <diagonal/>
    </border>
    <border>
      <left style="double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double">
        <color theme="1"/>
      </right>
      <top style="thin">
        <color theme="1"/>
      </top>
      <bottom style="thin">
        <color theme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indexed="64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7" fillId="0" borderId="0" applyNumberFormat="0" applyFill="0" applyBorder="0" applyAlignment="0" applyProtection="0"/>
    <xf numFmtId="0" fontId="13" fillId="0" borderId="0"/>
  </cellStyleXfs>
  <cellXfs count="109">
    <xf numFmtId="0" fontId="0" fillId="0" borderId="0" xfId="0"/>
    <xf numFmtId="0" fontId="3" fillId="3" borderId="5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164" fontId="3" fillId="2" borderId="1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164" fontId="1" fillId="8" borderId="16" xfId="0" applyNumberFormat="1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164" fontId="1" fillId="8" borderId="23" xfId="0" applyNumberFormat="1" applyFont="1" applyFill="1" applyBorder="1" applyAlignment="1">
      <alignment horizontal="center" vertical="center"/>
    </xf>
    <xf numFmtId="0" fontId="1" fillId="8" borderId="24" xfId="0" applyFont="1" applyFill="1" applyBorder="1" applyAlignment="1">
      <alignment horizontal="center" vertical="center"/>
    </xf>
    <xf numFmtId="0" fontId="13" fillId="0" borderId="0" xfId="2"/>
    <xf numFmtId="0" fontId="13" fillId="0" borderId="15" xfId="2" applyBorder="1"/>
    <xf numFmtId="164" fontId="15" fillId="2" borderId="17" xfId="2" applyNumberFormat="1" applyFont="1" applyFill="1" applyBorder="1" applyAlignment="1">
      <alignment horizontal="center" vertical="center"/>
    </xf>
    <xf numFmtId="0" fontId="17" fillId="0" borderId="15" xfId="1" applyBorder="1"/>
    <xf numFmtId="0" fontId="15" fillId="2" borderId="17" xfId="2" applyFont="1" applyFill="1" applyBorder="1" applyAlignment="1">
      <alignment horizontal="center" vertical="center"/>
    </xf>
    <xf numFmtId="0" fontId="18" fillId="0" borderId="15" xfId="1" applyFont="1" applyBorder="1"/>
    <xf numFmtId="0" fontId="13" fillId="2" borderId="17" xfId="2" applyFill="1" applyBorder="1" applyAlignment="1">
      <alignment horizontal="center" vertical="center"/>
    </xf>
    <xf numFmtId="0" fontId="19" fillId="0" borderId="0" xfId="2" applyFont="1" applyAlignment="1">
      <alignment wrapText="1"/>
    </xf>
    <xf numFmtId="0" fontId="19" fillId="0" borderId="0" xfId="2" applyFont="1"/>
    <xf numFmtId="0" fontId="13" fillId="0" borderId="22" xfId="2" applyBorder="1"/>
    <xf numFmtId="0" fontId="13" fillId="0" borderId="24" xfId="2" applyBorder="1" applyAlignment="1">
      <alignment horizontal="center" vertical="center"/>
    </xf>
    <xf numFmtId="0" fontId="13" fillId="0" borderId="0" xfId="2" applyAlignment="1">
      <alignment wrapText="1"/>
    </xf>
    <xf numFmtId="0" fontId="13" fillId="0" borderId="0" xfId="2" applyAlignment="1">
      <alignment horizontal="center" vertical="center"/>
    </xf>
    <xf numFmtId="2" fontId="20" fillId="0" borderId="17" xfId="2" applyNumberFormat="1" applyFont="1" applyBorder="1" applyAlignment="1">
      <alignment horizontal="center" vertical="center"/>
    </xf>
    <xf numFmtId="0" fontId="13" fillId="4" borderId="15" xfId="2" applyFill="1" applyBorder="1"/>
    <xf numFmtId="2" fontId="20" fillId="4" borderId="17" xfId="2" applyNumberFormat="1" applyFont="1" applyFill="1" applyBorder="1" applyAlignment="1">
      <alignment horizontal="center" vertical="center"/>
    </xf>
    <xf numFmtId="0" fontId="19" fillId="4" borderId="15" xfId="2" applyFont="1" applyFill="1" applyBorder="1"/>
    <xf numFmtId="2" fontId="21" fillId="4" borderId="17" xfId="2" applyNumberFormat="1" applyFont="1" applyFill="1" applyBorder="1" applyAlignment="1">
      <alignment horizontal="center" vertical="center"/>
    </xf>
    <xf numFmtId="0" fontId="19" fillId="4" borderId="22" xfId="2" applyFont="1" applyFill="1" applyBorder="1"/>
    <xf numFmtId="2" fontId="21" fillId="4" borderId="24" xfId="2" applyNumberFormat="1" applyFont="1" applyFill="1" applyBorder="1" applyAlignment="1">
      <alignment horizontal="center" vertical="center"/>
    </xf>
    <xf numFmtId="0" fontId="3" fillId="9" borderId="15" xfId="0" applyFont="1" applyFill="1" applyBorder="1" applyAlignment="1">
      <alignment horizontal="center" vertical="center"/>
    </xf>
    <xf numFmtId="1" fontId="3" fillId="9" borderId="16" xfId="0" applyNumberFormat="1" applyFont="1" applyFill="1" applyBorder="1" applyAlignment="1">
      <alignment horizontal="center" vertical="center"/>
    </xf>
    <xf numFmtId="0" fontId="3" fillId="9" borderId="17" xfId="0" applyFont="1" applyFill="1" applyBorder="1" applyAlignment="1">
      <alignment horizontal="center" vertical="center"/>
    </xf>
    <xf numFmtId="165" fontId="3" fillId="9" borderId="16" xfId="0" applyNumberFormat="1" applyFont="1" applyFill="1" applyBorder="1" applyAlignment="1">
      <alignment horizontal="center" vertical="center"/>
    </xf>
    <xf numFmtId="0" fontId="9" fillId="9" borderId="15" xfId="0" applyFont="1" applyFill="1" applyBorder="1" applyAlignment="1">
      <alignment horizontal="center" vertical="center"/>
    </xf>
    <xf numFmtId="0" fontId="12" fillId="9" borderId="16" xfId="0" applyFont="1" applyFill="1" applyBorder="1" applyAlignment="1">
      <alignment horizontal="center" vertical="center"/>
    </xf>
    <xf numFmtId="0" fontId="12" fillId="9" borderId="16" xfId="0" applyFont="1" applyFill="1" applyBorder="1" applyAlignment="1">
      <alignment vertical="center"/>
    </xf>
    <xf numFmtId="0" fontId="11" fillId="8" borderId="15" xfId="0" applyFont="1" applyFill="1" applyBorder="1" applyAlignment="1">
      <alignment horizontal="center" vertical="center"/>
    </xf>
    <xf numFmtId="0" fontId="11" fillId="8" borderId="16" xfId="0" applyFont="1" applyFill="1" applyBorder="1" applyAlignment="1">
      <alignment horizontal="center" vertical="center"/>
    </xf>
    <xf numFmtId="0" fontId="11" fillId="8" borderId="17" xfId="0" applyFont="1" applyFill="1" applyBorder="1" applyAlignment="1">
      <alignment horizontal="center" vertical="center"/>
    </xf>
    <xf numFmtId="0" fontId="33" fillId="10" borderId="24" xfId="0" applyFont="1" applyFill="1" applyBorder="1" applyAlignment="1">
      <alignment horizontal="center" vertical="center"/>
    </xf>
    <xf numFmtId="0" fontId="16" fillId="5" borderId="1" xfId="2" applyFont="1" applyFill="1" applyBorder="1" applyAlignment="1">
      <alignment horizontal="center"/>
    </xf>
    <xf numFmtId="0" fontId="16" fillId="5" borderId="2" xfId="2" applyFont="1" applyFill="1" applyBorder="1" applyAlignment="1">
      <alignment horizontal="center"/>
    </xf>
    <xf numFmtId="0" fontId="16" fillId="5" borderId="3" xfId="2" applyFont="1" applyFill="1" applyBorder="1" applyAlignment="1">
      <alignment horizontal="center"/>
    </xf>
    <xf numFmtId="0" fontId="16" fillId="0" borderId="2" xfId="2" applyFont="1" applyBorder="1" applyAlignment="1">
      <alignment horizontal="center" wrapText="1"/>
    </xf>
    <xf numFmtId="0" fontId="16" fillId="0" borderId="3" xfId="2" applyFont="1" applyBorder="1" applyAlignment="1">
      <alignment horizontal="center" wrapText="1"/>
    </xf>
    <xf numFmtId="0" fontId="15" fillId="0" borderId="30" xfId="2" applyFont="1" applyBorder="1" applyAlignment="1">
      <alignment horizontal="center"/>
    </xf>
    <xf numFmtId="0" fontId="15" fillId="0" borderId="31" xfId="2" applyFont="1" applyBorder="1" applyAlignment="1">
      <alignment horizontal="center"/>
    </xf>
    <xf numFmtId="0" fontId="22" fillId="5" borderId="2" xfId="2" applyFont="1" applyFill="1" applyBorder="1" applyAlignment="1">
      <alignment horizontal="center"/>
    </xf>
    <xf numFmtId="0" fontId="22" fillId="5" borderId="3" xfId="2" applyFont="1" applyFill="1" applyBorder="1" applyAlignment="1">
      <alignment horizontal="center"/>
    </xf>
    <xf numFmtId="0" fontId="13" fillId="0" borderId="32" xfId="2" applyBorder="1" applyAlignment="1">
      <alignment horizontal="center"/>
    </xf>
    <xf numFmtId="0" fontId="13" fillId="0" borderId="33" xfId="2" applyBorder="1" applyAlignment="1">
      <alignment horizontal="center"/>
    </xf>
    <xf numFmtId="0" fontId="15" fillId="0" borderId="32" xfId="2" applyFont="1" applyBorder="1" applyAlignment="1">
      <alignment horizontal="center"/>
    </xf>
    <xf numFmtId="0" fontId="15" fillId="0" borderId="33" xfId="2" applyFont="1" applyBorder="1" applyAlignment="1">
      <alignment horizontal="center"/>
    </xf>
    <xf numFmtId="0" fontId="3" fillId="9" borderId="12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/>
    </xf>
    <xf numFmtId="0" fontId="3" fillId="9" borderId="14" xfId="0" applyFont="1" applyFill="1" applyBorder="1" applyAlignment="1">
      <alignment horizontal="center" vertical="center"/>
    </xf>
    <xf numFmtId="0" fontId="3" fillId="9" borderId="25" xfId="0" applyFont="1" applyFill="1" applyBorder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0" fontId="3" fillId="9" borderId="26" xfId="0" applyFont="1" applyFill="1" applyBorder="1" applyAlignment="1">
      <alignment horizontal="center" vertical="center"/>
    </xf>
    <xf numFmtId="0" fontId="3" fillId="9" borderId="27" xfId="0" applyFont="1" applyFill="1" applyBorder="1" applyAlignment="1">
      <alignment horizontal="center" vertical="center"/>
    </xf>
    <xf numFmtId="0" fontId="3" fillId="9" borderId="28" xfId="0" applyFont="1" applyFill="1" applyBorder="1" applyAlignment="1">
      <alignment horizontal="center" vertical="center"/>
    </xf>
    <xf numFmtId="0" fontId="3" fillId="9" borderId="29" xfId="0" applyFont="1" applyFill="1" applyBorder="1" applyAlignment="1">
      <alignment horizontal="center" vertical="center"/>
    </xf>
    <xf numFmtId="0" fontId="14" fillId="0" borderId="0" xfId="2" applyFont="1" applyAlignment="1">
      <alignment horizontal="center"/>
    </xf>
    <xf numFmtId="0" fontId="15" fillId="0" borderId="30" xfId="2" applyFont="1" applyBorder="1" applyAlignment="1">
      <alignment horizontal="center" vertical="center"/>
    </xf>
    <xf numFmtId="0" fontId="15" fillId="0" borderId="31" xfId="2" applyFont="1" applyBorder="1" applyAlignment="1">
      <alignment horizontal="center" vertical="center"/>
    </xf>
    <xf numFmtId="0" fontId="16" fillId="0" borderId="2" xfId="2" applyFont="1" applyBorder="1" applyAlignment="1">
      <alignment horizontal="center"/>
    </xf>
    <xf numFmtId="0" fontId="16" fillId="0" borderId="3" xfId="2" applyFont="1" applyBorder="1" applyAlignment="1">
      <alignment horizontal="center"/>
    </xf>
    <xf numFmtId="0" fontId="8" fillId="5" borderId="19" xfId="0" applyFont="1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0" xfId="0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/>
    </xf>
    <xf numFmtId="0" fontId="10" fillId="10" borderId="19" xfId="0" applyFont="1" applyFill="1" applyBorder="1" applyAlignment="1">
      <alignment horizontal="center" vertical="center"/>
    </xf>
    <xf numFmtId="0" fontId="10" fillId="10" borderId="20" xfId="0" applyFont="1" applyFill="1" applyBorder="1" applyAlignment="1">
      <alignment horizontal="center" vertical="center"/>
    </xf>
    <xf numFmtId="0" fontId="10" fillId="10" borderId="21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4" fillId="10" borderId="22" xfId="0" applyFont="1" applyFill="1" applyBorder="1" applyAlignment="1">
      <alignment horizontal="center" vertical="center"/>
    </xf>
    <xf numFmtId="0" fontId="34" fillId="10" borderId="23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5" fillId="2" borderId="1" xfId="0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horizontal="center" vertical="center"/>
    </xf>
    <xf numFmtId="0" fontId="35" fillId="2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3" xfId="2" xr:uid="{0154216D-980E-41B4-8C42-1C5DD51F70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</xdr:colOff>
      <xdr:row>19</xdr:row>
      <xdr:rowOff>85725</xdr:rowOff>
    </xdr:from>
    <xdr:to>
      <xdr:col>13</xdr:col>
      <xdr:colOff>466011</xdr:colOff>
      <xdr:row>39</xdr:row>
      <xdr:rowOff>18389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AA529E-A4A1-43B6-BD3C-ED83AC63DB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24900" y="6648450"/>
          <a:ext cx="5714286" cy="5447639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5</xdr:col>
      <xdr:colOff>1390650</xdr:colOff>
      <xdr:row>8</xdr:row>
      <xdr:rowOff>104775</xdr:rowOff>
    </xdr:from>
    <xdr:to>
      <xdr:col>7</xdr:col>
      <xdr:colOff>123825</xdr:colOff>
      <xdr:row>8</xdr:row>
      <xdr:rowOff>171450</xdr:rowOff>
    </xdr:to>
    <xdr:sp macro="" textlink="">
      <xdr:nvSpPr>
        <xdr:cNvPr id="3" name="Arrow: Right 2">
          <a:extLst>
            <a:ext uri="{FF2B5EF4-FFF2-40B4-BE49-F238E27FC236}">
              <a16:creationId xmlns:a16="http://schemas.microsoft.com/office/drawing/2014/main" id="{A0A86CCE-D586-4406-9E21-203B7CBDBA0F}"/>
            </a:ext>
          </a:extLst>
        </xdr:cNvPr>
        <xdr:cNvSpPr/>
      </xdr:nvSpPr>
      <xdr:spPr>
        <a:xfrm>
          <a:off x="8172450" y="3400425"/>
          <a:ext cx="590550" cy="66675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ngineeringtoolbox.com/21_798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A9480-77F1-427C-B1A7-592F4D9071C7}">
  <dimension ref="B1:N61"/>
  <sheetViews>
    <sheetView showGridLines="0" showRowColHeaders="0" tabSelected="1" workbookViewId="0">
      <selection activeCell="B4" sqref="B4:F4"/>
    </sheetView>
  </sheetViews>
  <sheetFormatPr defaultRowHeight="15" x14ac:dyDescent="0.25"/>
  <cols>
    <col min="1" max="1" width="4.28515625" customWidth="1"/>
    <col min="2" max="2" width="40.7109375" customWidth="1"/>
    <col min="3" max="3" width="18.5703125" customWidth="1"/>
    <col min="4" max="4" width="20.28515625" customWidth="1"/>
    <col min="5" max="5" width="17.85546875" customWidth="1"/>
    <col min="6" max="6" width="22.42578125" customWidth="1"/>
    <col min="7" max="7" width="5.42578125" customWidth="1"/>
    <col min="8" max="8" width="18.7109375" customWidth="1"/>
    <col min="9" max="9" width="12" customWidth="1"/>
    <col min="10" max="10" width="11" customWidth="1"/>
    <col min="12" max="12" width="14" customWidth="1"/>
    <col min="13" max="13" width="15.140625" customWidth="1"/>
  </cols>
  <sheetData>
    <row r="1" spans="2:12" ht="15" customHeight="1" thickBot="1" x14ac:dyDescent="0.3"/>
    <row r="2" spans="2:12" ht="39" customHeight="1" thickTop="1" thickBot="1" x14ac:dyDescent="0.35">
      <c r="B2" s="96" t="s">
        <v>0</v>
      </c>
      <c r="C2" s="97"/>
      <c r="D2" s="97"/>
      <c r="E2" s="97"/>
      <c r="F2" s="98"/>
      <c r="H2" s="99" t="s">
        <v>1</v>
      </c>
      <c r="I2" s="99"/>
      <c r="J2" s="99"/>
      <c r="K2" s="99"/>
      <c r="L2" s="99"/>
    </row>
    <row r="3" spans="2:12" ht="42.75" customHeight="1" thickTop="1" thickBot="1" x14ac:dyDescent="0.3">
      <c r="B3" s="100" t="s">
        <v>2</v>
      </c>
      <c r="C3" s="101"/>
      <c r="D3" s="101"/>
      <c r="E3" s="101"/>
      <c r="F3" s="102"/>
      <c r="H3" s="1" t="s">
        <v>3</v>
      </c>
      <c r="I3" s="103" t="s">
        <v>4</v>
      </c>
      <c r="J3" s="104"/>
      <c r="K3" s="104"/>
      <c r="L3" s="105"/>
    </row>
    <row r="4" spans="2:12" ht="32.25" customHeight="1" thickTop="1" thickBot="1" x14ac:dyDescent="0.3">
      <c r="B4" s="100" t="s">
        <v>5</v>
      </c>
      <c r="C4" s="101"/>
      <c r="D4" s="101"/>
      <c r="E4" s="101"/>
      <c r="F4" s="102"/>
      <c r="H4" s="2" t="s">
        <v>6</v>
      </c>
      <c r="I4" s="3" t="s">
        <v>7</v>
      </c>
      <c r="J4" s="3" t="s">
        <v>8</v>
      </c>
      <c r="K4" s="3" t="s">
        <v>9</v>
      </c>
      <c r="L4" s="4" t="s">
        <v>10</v>
      </c>
    </row>
    <row r="5" spans="2:12" ht="36.75" customHeight="1" thickTop="1" thickBot="1" x14ac:dyDescent="0.3">
      <c r="B5" s="106" t="s">
        <v>11</v>
      </c>
      <c r="C5" s="107"/>
      <c r="D5" s="107"/>
      <c r="E5" s="107"/>
      <c r="F5" s="108"/>
      <c r="H5" s="5">
        <v>0.01</v>
      </c>
      <c r="I5" s="6">
        <v>0.61165000000000003</v>
      </c>
      <c r="J5" s="7">
        <f t="shared" ref="J5:J17" si="0">I5/10</f>
        <v>6.1165000000000004E-2</v>
      </c>
      <c r="K5" s="8">
        <v>6.0000000000000001E-3</v>
      </c>
      <c r="L5" s="9">
        <v>8.8711999999999999E-2</v>
      </c>
    </row>
    <row r="6" spans="2:12" ht="36.75" customHeight="1" thickTop="1" thickBot="1" x14ac:dyDescent="0.3">
      <c r="B6" s="93" t="s">
        <v>12</v>
      </c>
      <c r="C6" s="94"/>
      <c r="D6" s="94"/>
      <c r="E6" s="94"/>
      <c r="F6" s="95"/>
      <c r="H6" s="5">
        <v>2</v>
      </c>
      <c r="I6" s="6">
        <v>0.70599000000000001</v>
      </c>
      <c r="J6" s="7">
        <f t="shared" si="0"/>
        <v>7.0598999999999995E-2</v>
      </c>
      <c r="K6" s="8">
        <v>7.0000000000000001E-3</v>
      </c>
      <c r="L6" s="9">
        <v>0.1024</v>
      </c>
    </row>
    <row r="7" spans="2:12" ht="36.75" customHeight="1" thickTop="1" thickBot="1" x14ac:dyDescent="0.3">
      <c r="B7" s="41" t="s">
        <v>13</v>
      </c>
      <c r="C7" s="42">
        <v>200</v>
      </c>
      <c r="D7" s="43" t="s">
        <v>14</v>
      </c>
      <c r="E7" s="84" t="s">
        <v>15</v>
      </c>
      <c r="F7" s="85"/>
      <c r="H7" s="5">
        <v>4</v>
      </c>
      <c r="I7" s="6">
        <v>0.81355</v>
      </c>
      <c r="J7" s="7">
        <f t="shared" si="0"/>
        <v>8.1354999999999997E-2</v>
      </c>
      <c r="K7" s="8">
        <v>8.0000000000000002E-3</v>
      </c>
      <c r="L7" s="9">
        <v>0.11799999999999999</v>
      </c>
    </row>
    <row r="8" spans="2:12" ht="20.25" thickTop="1" thickBot="1" x14ac:dyDescent="0.3">
      <c r="B8" s="41" t="s">
        <v>3</v>
      </c>
      <c r="C8" s="42">
        <v>20</v>
      </c>
      <c r="D8" s="43" t="s">
        <v>6</v>
      </c>
      <c r="E8" s="84" t="s">
        <v>16</v>
      </c>
      <c r="F8" s="85"/>
      <c r="H8" s="5">
        <v>10</v>
      </c>
      <c r="I8" s="6">
        <v>1.2282</v>
      </c>
      <c r="J8" s="7">
        <f t="shared" si="0"/>
        <v>0.12282</v>
      </c>
      <c r="K8" s="8">
        <v>1.21E-2</v>
      </c>
      <c r="L8" s="9">
        <v>0.17813999999999999</v>
      </c>
    </row>
    <row r="9" spans="2:12" ht="22.5" customHeight="1" thickTop="1" thickBot="1" x14ac:dyDescent="0.3">
      <c r="B9" s="10" t="s">
        <v>17</v>
      </c>
      <c r="C9" s="11">
        <f>VLOOKUP(C8,H4:K17,3,0)</f>
        <v>0.23393000000000003</v>
      </c>
      <c r="D9" s="12" t="s">
        <v>18</v>
      </c>
      <c r="E9" s="84" t="s">
        <v>19</v>
      </c>
      <c r="F9" s="85"/>
      <c r="H9" s="5">
        <v>14</v>
      </c>
      <c r="I9" s="6">
        <v>1.599</v>
      </c>
      <c r="J9" s="7">
        <f t="shared" si="0"/>
        <v>0.15989999999999999</v>
      </c>
      <c r="K9" s="8">
        <v>1.5800000000000002E-2</v>
      </c>
      <c r="L9" s="9">
        <v>0.23191999999999999</v>
      </c>
    </row>
    <row r="10" spans="2:12" ht="36.75" customHeight="1" thickTop="1" thickBot="1" x14ac:dyDescent="0.3">
      <c r="B10" s="41" t="s">
        <v>20</v>
      </c>
      <c r="C10" s="44">
        <v>5</v>
      </c>
      <c r="D10" s="43" t="s">
        <v>18</v>
      </c>
      <c r="E10" s="84" t="s">
        <v>21</v>
      </c>
      <c r="F10" s="85"/>
      <c r="H10" s="5">
        <v>18</v>
      </c>
      <c r="I10" s="6">
        <v>2.0647000000000002</v>
      </c>
      <c r="J10" s="7">
        <f t="shared" si="0"/>
        <v>0.20647000000000001</v>
      </c>
      <c r="K10" s="8">
        <v>2.0400000000000001E-2</v>
      </c>
      <c r="L10" s="9">
        <v>0.29946</v>
      </c>
    </row>
    <row r="11" spans="2:12" ht="21.75" customHeight="1" thickTop="1" thickBot="1" x14ac:dyDescent="0.3">
      <c r="B11" s="41" t="s">
        <v>22</v>
      </c>
      <c r="C11" s="44">
        <v>10</v>
      </c>
      <c r="D11" s="43" t="s">
        <v>14</v>
      </c>
      <c r="E11" s="84" t="s">
        <v>23</v>
      </c>
      <c r="F11" s="85"/>
      <c r="H11" s="5">
        <v>20</v>
      </c>
      <c r="I11" s="6">
        <v>2.3393000000000002</v>
      </c>
      <c r="J11" s="7">
        <f t="shared" si="0"/>
        <v>0.23393000000000003</v>
      </c>
      <c r="K11" s="8">
        <v>2.3099999999999999E-2</v>
      </c>
      <c r="L11" s="9">
        <v>0.33928999999999998</v>
      </c>
    </row>
    <row r="12" spans="2:12" ht="21" customHeight="1" thickTop="1" thickBot="1" x14ac:dyDescent="0.3">
      <c r="B12" s="41" t="s">
        <v>24</v>
      </c>
      <c r="C12" s="44">
        <v>4</v>
      </c>
      <c r="D12" s="43" t="s">
        <v>25</v>
      </c>
      <c r="E12" s="84" t="s">
        <v>26</v>
      </c>
      <c r="F12" s="85"/>
      <c r="H12" s="5">
        <v>25</v>
      </c>
      <c r="I12" s="6">
        <v>3.1699000000000002</v>
      </c>
      <c r="J12" s="7">
        <f t="shared" si="0"/>
        <v>0.31698999999999999</v>
      </c>
      <c r="K12" s="8">
        <v>3.1300000000000001E-2</v>
      </c>
      <c r="L12" s="9">
        <v>0.45976</v>
      </c>
    </row>
    <row r="13" spans="2:12" ht="20.25" customHeight="1" thickTop="1" thickBot="1" x14ac:dyDescent="0.3">
      <c r="B13" s="45" t="s">
        <v>27</v>
      </c>
      <c r="C13" s="42">
        <v>140</v>
      </c>
      <c r="D13" s="43"/>
      <c r="E13" s="84" t="s">
        <v>28</v>
      </c>
      <c r="F13" s="85"/>
      <c r="H13" s="5">
        <v>30</v>
      </c>
      <c r="I13" s="6">
        <v>4.2469999999999999</v>
      </c>
      <c r="J13" s="7">
        <f t="shared" si="0"/>
        <v>0.42469999999999997</v>
      </c>
      <c r="K13" s="8">
        <v>4.19E-2</v>
      </c>
      <c r="L13" s="9">
        <v>0.61597999999999997</v>
      </c>
    </row>
    <row r="14" spans="2:12" ht="23.25" customHeight="1" thickTop="1" thickBot="1" x14ac:dyDescent="0.3">
      <c r="B14" s="41" t="s">
        <v>29</v>
      </c>
      <c r="C14" s="44">
        <v>45</v>
      </c>
      <c r="D14" s="43" t="s">
        <v>30</v>
      </c>
      <c r="E14" s="86" t="s">
        <v>31</v>
      </c>
      <c r="F14" s="86"/>
      <c r="H14" s="5">
        <v>34</v>
      </c>
      <c r="I14" s="6">
        <v>5.3250999999999999</v>
      </c>
      <c r="J14" s="7">
        <f t="shared" si="0"/>
        <v>0.53251000000000004</v>
      </c>
      <c r="K14" s="8">
        <v>5.2600000000000001E-2</v>
      </c>
      <c r="L14" s="9">
        <v>0.77234000000000003</v>
      </c>
    </row>
    <row r="15" spans="2:12" ht="16.5" thickTop="1" thickBot="1" x14ac:dyDescent="0.3">
      <c r="H15" s="5">
        <v>40</v>
      </c>
      <c r="I15" s="6">
        <v>7.3849</v>
      </c>
      <c r="J15" s="7">
        <f t="shared" si="0"/>
        <v>0.73848999999999998</v>
      </c>
      <c r="K15" s="8">
        <v>7.2900000000000006E-2</v>
      </c>
      <c r="L15" s="9">
        <v>1.0710999999999999</v>
      </c>
    </row>
    <row r="16" spans="2:12" ht="25.5" customHeight="1" thickTop="1" x14ac:dyDescent="0.25">
      <c r="B16" s="87" t="s">
        <v>32</v>
      </c>
      <c r="C16" s="88"/>
      <c r="D16" s="88"/>
      <c r="E16" s="89"/>
      <c r="H16" s="5">
        <v>44</v>
      </c>
      <c r="I16" s="6">
        <v>9.1123999999999992</v>
      </c>
      <c r="J16" s="7">
        <f t="shared" si="0"/>
        <v>0.91123999999999994</v>
      </c>
      <c r="K16" s="8">
        <v>8.9899999999999994E-2</v>
      </c>
      <c r="L16" s="9">
        <v>1.3216000000000001</v>
      </c>
    </row>
    <row r="17" spans="2:14" ht="26.25" customHeight="1" x14ac:dyDescent="0.25">
      <c r="B17" s="48" t="s">
        <v>33</v>
      </c>
      <c r="C17" s="49" t="s">
        <v>34</v>
      </c>
      <c r="D17" s="49" t="s">
        <v>35</v>
      </c>
      <c r="E17" s="50" t="s">
        <v>36</v>
      </c>
      <c r="H17" s="5">
        <v>50</v>
      </c>
      <c r="I17" s="6">
        <v>12.352</v>
      </c>
      <c r="J17" s="7">
        <f t="shared" si="0"/>
        <v>1.2352000000000001</v>
      </c>
      <c r="K17" s="8">
        <v>0.122</v>
      </c>
      <c r="L17" s="9">
        <v>1.7915000000000001</v>
      </c>
    </row>
    <row r="18" spans="2:14" ht="21.75" customHeight="1" x14ac:dyDescent="0.25">
      <c r="B18" s="13" t="s">
        <v>37</v>
      </c>
      <c r="C18" s="46">
        <v>8.8000000000000007</v>
      </c>
      <c r="D18" s="46">
        <v>1</v>
      </c>
      <c r="E18" s="14">
        <f>D18*C18</f>
        <v>8.8000000000000007</v>
      </c>
    </row>
    <row r="19" spans="2:14" ht="21.75" customHeight="1" x14ac:dyDescent="0.35">
      <c r="B19" s="13" t="s">
        <v>38</v>
      </c>
      <c r="C19" s="46"/>
      <c r="D19" s="46"/>
      <c r="E19" s="14">
        <f t="shared" ref="E19:E23" si="1">D19*C19</f>
        <v>0</v>
      </c>
      <c r="H19" s="90" t="s">
        <v>39</v>
      </c>
      <c r="I19" s="90"/>
      <c r="J19" s="90"/>
      <c r="K19" s="90"/>
      <c r="L19" s="90"/>
      <c r="M19" s="90"/>
      <c r="N19" s="90"/>
    </row>
    <row r="20" spans="2:14" ht="21.75" customHeight="1" x14ac:dyDescent="0.25">
      <c r="B20" s="13" t="s">
        <v>40</v>
      </c>
      <c r="C20" s="46">
        <v>2.7</v>
      </c>
      <c r="D20" s="46">
        <v>1</v>
      </c>
      <c r="E20" s="14">
        <f t="shared" si="1"/>
        <v>2.7</v>
      </c>
    </row>
    <row r="21" spans="2:14" ht="21.75" customHeight="1" x14ac:dyDescent="0.25">
      <c r="B21" s="13" t="s">
        <v>41</v>
      </c>
      <c r="C21" s="46"/>
      <c r="D21" s="46"/>
      <c r="E21" s="14">
        <f t="shared" si="1"/>
        <v>0</v>
      </c>
    </row>
    <row r="22" spans="2:14" ht="21.75" customHeight="1" x14ac:dyDescent="0.25">
      <c r="B22" s="13" t="s">
        <v>42</v>
      </c>
      <c r="C22" s="46"/>
      <c r="D22" s="46"/>
      <c r="E22" s="14">
        <f t="shared" si="1"/>
        <v>0</v>
      </c>
    </row>
    <row r="23" spans="2:14" ht="21.75" customHeight="1" x14ac:dyDescent="0.25">
      <c r="B23" s="13" t="s">
        <v>42</v>
      </c>
      <c r="C23" s="47"/>
      <c r="D23" s="47"/>
      <c r="E23" s="14">
        <f t="shared" si="1"/>
        <v>0</v>
      </c>
    </row>
    <row r="24" spans="2:14" ht="21.75" customHeight="1" thickBot="1" x14ac:dyDescent="0.3">
      <c r="B24" s="91" t="s">
        <v>78</v>
      </c>
      <c r="C24" s="92"/>
      <c r="D24" s="92"/>
      <c r="E24" s="51">
        <f>SUM(E18:E23)</f>
        <v>11.5</v>
      </c>
    </row>
    <row r="25" spans="2:14" ht="20.25" customHeight="1" thickTop="1" x14ac:dyDescent="0.25"/>
    <row r="26" spans="2:14" ht="15.75" thickBot="1" x14ac:dyDescent="0.3"/>
    <row r="27" spans="2:14" ht="24.75" thickTop="1" thickBot="1" x14ac:dyDescent="0.3">
      <c r="B27" s="79" t="s">
        <v>43</v>
      </c>
      <c r="C27" s="80"/>
      <c r="D27" s="81"/>
      <c r="E27" s="82"/>
      <c r="F27" s="83"/>
    </row>
    <row r="28" spans="2:14" ht="27.75" customHeight="1" thickTop="1" thickBot="1" x14ac:dyDescent="0.3">
      <c r="B28" s="15" t="s">
        <v>44</v>
      </c>
      <c r="C28" s="16">
        <f>C57</f>
        <v>0.5071095420440026</v>
      </c>
      <c r="D28" s="17" t="s">
        <v>18</v>
      </c>
      <c r="E28" s="84" t="s">
        <v>45</v>
      </c>
      <c r="F28" s="85"/>
    </row>
    <row r="29" spans="2:14" ht="33" customHeight="1" thickTop="1" thickBot="1" x14ac:dyDescent="0.3">
      <c r="B29" s="15" t="s">
        <v>46</v>
      </c>
      <c r="C29" s="16">
        <f>0.000102073617097745*101325*(1-2.25577*(10^(-5))*C7)^5.25588</f>
        <v>10.099707059225167</v>
      </c>
      <c r="D29" s="17" t="s">
        <v>18</v>
      </c>
      <c r="E29" s="84" t="s">
        <v>47</v>
      </c>
      <c r="F29" s="85"/>
    </row>
    <row r="30" spans="2:14" ht="33" customHeight="1" thickTop="1" thickBot="1" x14ac:dyDescent="0.3">
      <c r="B30" s="15" t="s">
        <v>48</v>
      </c>
      <c r="C30" s="16">
        <f>C29-C10-C28-C9</f>
        <v>4.3586675171811651</v>
      </c>
      <c r="D30" s="17" t="s">
        <v>18</v>
      </c>
      <c r="E30" s="84" t="s">
        <v>49</v>
      </c>
      <c r="F30" s="85"/>
    </row>
    <row r="31" spans="2:14" ht="27.75" thickTop="1" thickBot="1" x14ac:dyDescent="0.3">
      <c r="B31" s="18" t="s">
        <v>50</v>
      </c>
      <c r="C31" s="19">
        <f>C60</f>
        <v>1.5418165949592713</v>
      </c>
      <c r="D31" s="20" t="s">
        <v>51</v>
      </c>
      <c r="E31" s="86" t="s">
        <v>52</v>
      </c>
      <c r="F31" s="86"/>
    </row>
    <row r="32" spans="2:14" ht="16.5" thickTop="1" thickBot="1" x14ac:dyDescent="0.3"/>
    <row r="33" spans="2:7" ht="15.75" thickTop="1" x14ac:dyDescent="0.25">
      <c r="B33" s="65" t="s">
        <v>53</v>
      </c>
      <c r="C33" s="66"/>
      <c r="D33" s="66"/>
      <c r="E33" s="66"/>
      <c r="F33" s="67"/>
    </row>
    <row r="34" spans="2:7" x14ac:dyDescent="0.25">
      <c r="B34" s="68"/>
      <c r="C34" s="69"/>
      <c r="D34" s="69"/>
      <c r="E34" s="69"/>
      <c r="F34" s="70"/>
    </row>
    <row r="35" spans="2:7" ht="35.25" customHeight="1" thickBot="1" x14ac:dyDescent="0.3">
      <c r="B35" s="71"/>
      <c r="C35" s="72"/>
      <c r="D35" s="72"/>
      <c r="E35" s="72"/>
      <c r="F35" s="73"/>
    </row>
    <row r="36" spans="2:7" ht="15.75" thickTop="1" x14ac:dyDescent="0.25"/>
    <row r="42" spans="2:7" ht="16.5" thickBot="1" x14ac:dyDescent="0.3">
      <c r="B42" s="74" t="s">
        <v>54</v>
      </c>
      <c r="C42" s="74"/>
      <c r="D42" s="21"/>
      <c r="E42" s="21"/>
      <c r="F42" s="21"/>
      <c r="G42" s="21"/>
    </row>
    <row r="43" spans="2:7" ht="16.5" thickTop="1" thickBot="1" x14ac:dyDescent="0.3">
      <c r="B43" s="75" t="s">
        <v>55</v>
      </c>
      <c r="C43" s="76"/>
      <c r="D43" s="21"/>
      <c r="E43" s="21"/>
      <c r="F43" s="21"/>
      <c r="G43" s="21"/>
    </row>
    <row r="44" spans="2:7" ht="16.5" thickTop="1" thickBot="1" x14ac:dyDescent="0.3">
      <c r="B44" s="22" t="s">
        <v>56</v>
      </c>
      <c r="C44" s="23">
        <f>C11+E24</f>
        <v>21.5</v>
      </c>
      <c r="D44" s="55" t="s">
        <v>57</v>
      </c>
      <c r="E44" s="55"/>
      <c r="F44" s="55"/>
      <c r="G44" s="56"/>
    </row>
    <row r="45" spans="2:7" ht="16.5" thickTop="1" thickBot="1" x14ac:dyDescent="0.3">
      <c r="B45" s="24" t="s">
        <v>58</v>
      </c>
      <c r="C45" s="25">
        <v>140</v>
      </c>
      <c r="D45" s="77" t="s">
        <v>59</v>
      </c>
      <c r="E45" s="77"/>
      <c r="F45" s="77"/>
      <c r="G45" s="78"/>
    </row>
    <row r="46" spans="2:7" ht="16.5" thickTop="1" thickBot="1" x14ac:dyDescent="0.3">
      <c r="B46" s="26" t="s">
        <v>60</v>
      </c>
      <c r="C46" s="23">
        <f>C14</f>
        <v>45</v>
      </c>
      <c r="D46" s="77" t="s">
        <v>61</v>
      </c>
      <c r="E46" s="77"/>
      <c r="F46" s="77"/>
      <c r="G46" s="78"/>
    </row>
    <row r="47" spans="2:7" ht="16.5" thickTop="1" thickBot="1" x14ac:dyDescent="0.3">
      <c r="B47" s="22" t="s">
        <v>62</v>
      </c>
      <c r="C47" s="27">
        <f>0.2777777778*C46</f>
        <v>12.500000001</v>
      </c>
      <c r="D47" s="28"/>
      <c r="E47" s="29"/>
      <c r="F47" s="29"/>
      <c r="G47" s="29"/>
    </row>
    <row r="48" spans="2:7" ht="16.5" thickTop="1" thickBot="1" x14ac:dyDescent="0.3">
      <c r="B48" s="22" t="s">
        <v>63</v>
      </c>
      <c r="C48" s="23">
        <f>C12</f>
        <v>4</v>
      </c>
      <c r="D48" s="55" t="s">
        <v>64</v>
      </c>
      <c r="E48" s="55"/>
      <c r="F48" s="55"/>
      <c r="G48" s="56"/>
    </row>
    <row r="49" spans="2:7" ht="16.5" thickTop="1" thickBot="1" x14ac:dyDescent="0.3">
      <c r="B49" s="30" t="s">
        <v>65</v>
      </c>
      <c r="C49" s="31">
        <f>0.0254*C48*1000</f>
        <v>101.6</v>
      </c>
      <c r="D49" s="32"/>
      <c r="E49" s="21"/>
      <c r="F49" s="21"/>
      <c r="G49" s="21"/>
    </row>
    <row r="50" spans="2:7" ht="16.5" thickTop="1" thickBot="1" x14ac:dyDescent="0.3">
      <c r="B50" s="21"/>
      <c r="C50" s="33"/>
      <c r="D50" s="21"/>
      <c r="E50" s="21"/>
      <c r="F50" s="21"/>
      <c r="G50" s="21"/>
    </row>
    <row r="51" spans="2:7" ht="15.75" thickTop="1" x14ac:dyDescent="0.25">
      <c r="B51" s="57" t="s">
        <v>66</v>
      </c>
      <c r="C51" s="58"/>
      <c r="D51" s="21"/>
      <c r="E51" s="21"/>
      <c r="F51" s="21"/>
      <c r="G51" s="21"/>
    </row>
    <row r="52" spans="2:7" ht="15.75" thickBot="1" x14ac:dyDescent="0.3">
      <c r="B52" s="22" t="s">
        <v>67</v>
      </c>
      <c r="C52" s="34">
        <f>POWER(100/C45,1.852)*POWER(C47*15.852,1.852)/POWER(C49*0.03937,4.8655)*0.2083 * 304.8 * 3.28</f>
        <v>2358.649032762803</v>
      </c>
      <c r="D52" s="21"/>
      <c r="E52" s="21"/>
      <c r="F52" s="21"/>
      <c r="G52" s="21"/>
    </row>
    <row r="53" spans="2:7" ht="16.5" thickTop="1" thickBot="1" x14ac:dyDescent="0.3">
      <c r="B53" s="35" t="s">
        <v>68</v>
      </c>
      <c r="C53" s="36">
        <f>C52/1000</f>
        <v>2.3586490327628029</v>
      </c>
      <c r="D53" s="53" t="s">
        <v>69</v>
      </c>
      <c r="E53" s="53"/>
      <c r="F53" s="53"/>
      <c r="G53" s="54"/>
    </row>
    <row r="54" spans="2:7" ht="15.75" thickTop="1" x14ac:dyDescent="0.25">
      <c r="B54" s="22" t="s">
        <v>70</v>
      </c>
      <c r="C54" s="34">
        <f>+C52*9.81/1000</f>
        <v>23.138347011403098</v>
      </c>
      <c r="D54" s="21"/>
      <c r="E54" s="21"/>
      <c r="F54" s="21"/>
      <c r="G54" s="21"/>
    </row>
    <row r="55" spans="2:7" x14ac:dyDescent="0.25">
      <c r="B55" s="22" t="s">
        <v>71</v>
      </c>
      <c r="C55" s="34">
        <f>+C52*C44/100</f>
        <v>507.10954204400264</v>
      </c>
      <c r="D55" s="21"/>
      <c r="E55" s="21"/>
      <c r="F55" s="21"/>
      <c r="G55" s="21"/>
    </row>
    <row r="56" spans="2:7" ht="15.75" thickBot="1" x14ac:dyDescent="0.3">
      <c r="B56" s="22" t="s">
        <v>72</v>
      </c>
      <c r="C56" s="34">
        <f>+C55*9.81/1000</f>
        <v>4.9747446074516661</v>
      </c>
      <c r="D56" s="21"/>
      <c r="E56" s="21"/>
      <c r="F56" s="21"/>
      <c r="G56" s="21"/>
    </row>
    <row r="57" spans="2:7" ht="17.25" thickTop="1" thickBot="1" x14ac:dyDescent="0.3">
      <c r="B57" s="37" t="s">
        <v>73</v>
      </c>
      <c r="C57" s="38">
        <f>C55/1000</f>
        <v>0.5071095420440026</v>
      </c>
      <c r="D57" s="59" t="s">
        <v>74</v>
      </c>
      <c r="E57" s="59"/>
      <c r="F57" s="59"/>
      <c r="G57" s="60"/>
    </row>
    <row r="58" spans="2:7" ht="15.75" thickTop="1" x14ac:dyDescent="0.25">
      <c r="B58" s="61"/>
      <c r="C58" s="62"/>
      <c r="D58" s="29"/>
      <c r="E58" s="29"/>
      <c r="F58" s="29"/>
      <c r="G58" s="29"/>
    </row>
    <row r="59" spans="2:7" ht="15.75" thickBot="1" x14ac:dyDescent="0.3">
      <c r="B59" s="63" t="s">
        <v>75</v>
      </c>
      <c r="C59" s="64"/>
      <c r="D59" s="21"/>
      <c r="E59" s="21"/>
      <c r="F59" s="21"/>
      <c r="G59" s="21"/>
    </row>
    <row r="60" spans="2:7" ht="16.5" thickTop="1" thickBot="1" x14ac:dyDescent="0.3">
      <c r="B60" s="39" t="s">
        <v>76</v>
      </c>
      <c r="C60" s="40">
        <f>(C47/1000)/(PI()*POWER((C49/1000)/2,2))</f>
        <v>1.5418165949592713</v>
      </c>
      <c r="D60" s="52" t="s">
        <v>77</v>
      </c>
      <c r="E60" s="53"/>
      <c r="F60" s="53"/>
      <c r="G60" s="54"/>
    </row>
    <row r="61" spans="2:7" ht="15.75" thickTop="1" x14ac:dyDescent="0.25"/>
  </sheetData>
  <mergeCells count="37">
    <mergeCell ref="B5:F5"/>
    <mergeCell ref="B2:F2"/>
    <mergeCell ref="H2:L2"/>
    <mergeCell ref="B3:F3"/>
    <mergeCell ref="I3:L3"/>
    <mergeCell ref="B4:F4"/>
    <mergeCell ref="B24:D24"/>
    <mergeCell ref="B6:F6"/>
    <mergeCell ref="E7:F7"/>
    <mergeCell ref="E8:F8"/>
    <mergeCell ref="E9:F9"/>
    <mergeCell ref="E10:F10"/>
    <mergeCell ref="E11:F11"/>
    <mergeCell ref="E12:F12"/>
    <mergeCell ref="E13:F13"/>
    <mergeCell ref="E14:F14"/>
    <mergeCell ref="B16:E16"/>
    <mergeCell ref="H19:N19"/>
    <mergeCell ref="D46:G46"/>
    <mergeCell ref="B27:D27"/>
    <mergeCell ref="E27:F27"/>
    <mergeCell ref="E28:F28"/>
    <mergeCell ref="E29:F29"/>
    <mergeCell ref="E30:F30"/>
    <mergeCell ref="E31:F31"/>
    <mergeCell ref="B33:F35"/>
    <mergeCell ref="B42:C42"/>
    <mergeCell ref="B43:C43"/>
    <mergeCell ref="D44:G44"/>
    <mergeCell ref="D45:G45"/>
    <mergeCell ref="D60:G60"/>
    <mergeCell ref="D48:G48"/>
    <mergeCell ref="B51:C51"/>
    <mergeCell ref="D53:G53"/>
    <mergeCell ref="D57:G57"/>
    <mergeCell ref="B58:C58"/>
    <mergeCell ref="B59:C59"/>
  </mergeCells>
  <hyperlinks>
    <hyperlink ref="B45" r:id="rId1" xr:uid="{786C3993-D135-4BB5-B10C-6E7920FDC105}"/>
  </hyperlinks>
  <pageMargins left="0.7" right="0.7" top="0.75" bottom="0.75" header="0.3" footer="0.3"/>
  <pageSetup orientation="portrait" horizontalDpi="1200" verticalDpi="1200" r:id="rId2"/>
  <drawing r:id="rId3"/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207316CEB5214C919F92424DC710E7" ma:contentTypeVersion="13" ma:contentTypeDescription="Create a new document." ma:contentTypeScope="" ma:versionID="4dc143a510f2e08e5b8db8d1e36bae0e">
  <xsd:schema xmlns:xsd="http://www.w3.org/2001/XMLSchema" xmlns:xs="http://www.w3.org/2001/XMLSchema" xmlns:p="http://schemas.microsoft.com/office/2006/metadata/properties" xmlns:ns3="ed67c063-a70a-4d25-8daf-ab0af8f46f5a" xmlns:ns4="e7c0e2dc-4227-4593-b276-6a9c46aa6efc" targetNamespace="http://schemas.microsoft.com/office/2006/metadata/properties" ma:root="true" ma:fieldsID="d46c6fbeb9de3152efaa629a536fa326" ns3:_="" ns4:_="">
    <xsd:import namespace="ed67c063-a70a-4d25-8daf-ab0af8f46f5a"/>
    <xsd:import namespace="e7c0e2dc-4227-4593-b276-6a9c46aa6ef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67c063-a70a-4d25-8daf-ab0af8f46f5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c0e2dc-4227-4593-b276-6a9c46aa6e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AEB9F8-6EBC-481A-AE7B-CC2E9327D3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67c063-a70a-4d25-8daf-ab0af8f46f5a"/>
    <ds:schemaRef ds:uri="e7c0e2dc-4227-4593-b276-6a9c46aa6e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8931598-1B9A-426E-9E17-C16DCE142297}">
  <ds:schemaRefs>
    <ds:schemaRef ds:uri="http://schemas.microsoft.com/office/2006/metadata/properties"/>
    <ds:schemaRef ds:uri="e7c0e2dc-4227-4593-b276-6a9c46aa6efc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ed67c063-a70a-4d25-8daf-ab0af8f46f5a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5EBBCE5-C111-46BA-987A-EA4733E228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حساب NPSHa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HAITHAM</dc:creator>
  <cp:lastModifiedBy>Haytham Bakour</cp:lastModifiedBy>
  <dcterms:created xsi:type="dcterms:W3CDTF">2020-04-11T21:53:05Z</dcterms:created>
  <dcterms:modified xsi:type="dcterms:W3CDTF">2020-04-12T09:23:05Z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0x01010066207316CEB5214C919F92424DC710E7</vt:lpwstr>
  </property>
</Properties>
</file>